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5875" windowHeight="11070"/>
  </bookViews>
  <sheets>
    <sheet name="Google Analytics" sheetId="1" r:id="rId1"/>
  </sheets>
  <calcPr calcId="145621" concurrentCalc="0"/>
</workbook>
</file>

<file path=xl/calcChain.xml><?xml version="1.0" encoding="utf-8"?>
<calcChain xmlns="http://schemas.openxmlformats.org/spreadsheetml/2006/main">
  <c r="D105" i="1" l="1"/>
  <c r="D100" i="1"/>
  <c r="D95" i="1"/>
  <c r="C105" i="1"/>
  <c r="C100" i="1"/>
  <c r="C95" i="1"/>
  <c r="F111" i="1"/>
  <c r="F110" i="1"/>
  <c r="H111" i="1"/>
  <c r="B111" i="1"/>
  <c r="B110" i="1"/>
  <c r="D111" i="1"/>
  <c r="G111" i="1"/>
  <c r="C111" i="1"/>
  <c r="D87" i="1"/>
  <c r="D85" i="1"/>
  <c r="G87" i="1"/>
  <c r="D82" i="1"/>
  <c r="D80" i="1"/>
  <c r="G82" i="1"/>
  <c r="F76" i="1"/>
  <c r="D77" i="1"/>
  <c r="D75" i="1"/>
  <c r="G77" i="1"/>
  <c r="E68" i="1"/>
  <c r="E66" i="1"/>
  <c r="G68" i="1"/>
  <c r="E64" i="1"/>
  <c r="E62" i="1"/>
  <c r="G64" i="1"/>
  <c r="E58" i="1"/>
  <c r="E56" i="1"/>
  <c r="G58" i="1"/>
  <c r="E54" i="1"/>
  <c r="E52" i="1"/>
  <c r="G54" i="1"/>
  <c r="E67" i="1"/>
  <c r="F68" i="1"/>
  <c r="F67" i="1"/>
  <c r="E63" i="1"/>
  <c r="F64" i="1"/>
  <c r="F63" i="1"/>
  <c r="E57" i="1"/>
  <c r="E53" i="1"/>
  <c r="D15" i="1"/>
  <c r="D45" i="1"/>
  <c r="D43" i="1"/>
  <c r="F45" i="1"/>
  <c r="D39" i="1"/>
  <c r="D37" i="1"/>
  <c r="F39" i="1"/>
  <c r="B9" i="1"/>
  <c r="D9" i="1"/>
  <c r="D33" i="1"/>
  <c r="D31" i="1"/>
  <c r="F33" i="1"/>
  <c r="D21" i="1"/>
  <c r="D27" i="1"/>
  <c r="D19" i="1"/>
  <c r="D7" i="1"/>
  <c r="D25" i="1"/>
  <c r="F27" i="1"/>
  <c r="F21" i="1"/>
  <c r="D13" i="1"/>
  <c r="F15" i="1"/>
  <c r="F9" i="1"/>
  <c r="H9" i="1"/>
  <c r="E87" i="1"/>
  <c r="F87" i="1"/>
  <c r="F86" i="1"/>
  <c r="E82" i="1"/>
  <c r="F82" i="1"/>
  <c r="F81" i="1"/>
  <c r="E77" i="1"/>
  <c r="F77" i="1"/>
  <c r="D86" i="1"/>
  <c r="D81" i="1"/>
  <c r="D76" i="1"/>
  <c r="D44" i="1"/>
  <c r="E45" i="1"/>
  <c r="E44" i="1"/>
  <c r="D38" i="1"/>
  <c r="E39" i="1"/>
  <c r="E38" i="1"/>
  <c r="D32" i="1"/>
  <c r="E33" i="1"/>
  <c r="E32" i="1"/>
  <c r="D20" i="1"/>
  <c r="D8" i="1"/>
  <c r="D26" i="1"/>
  <c r="B27" i="1"/>
  <c r="E27" i="1"/>
  <c r="E26" i="1"/>
  <c r="E21" i="1"/>
  <c r="E20" i="1"/>
  <c r="D14" i="1"/>
  <c r="E15" i="1"/>
  <c r="E14" i="1"/>
  <c r="E9" i="1"/>
  <c r="E8" i="1"/>
  <c r="F58" i="1"/>
  <c r="F57" i="1"/>
  <c r="F54" i="1"/>
  <c r="F53" i="1"/>
</calcChain>
</file>

<file path=xl/comments1.xml><?xml version="1.0" encoding="utf-8"?>
<comments xmlns="http://schemas.openxmlformats.org/spreadsheetml/2006/main">
  <authors>
    <author>Michael O'Leary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Overview, Sessions vs Users (same as Web Site Usage)</t>
        </r>
      </text>
    </comment>
    <comment ref="B72" authorId="0">
      <text>
        <r>
          <rPr>
            <b/>
            <sz val="9"/>
            <color indexed="81"/>
            <rFont val="Tahoma"/>
            <family val="2"/>
          </rPr>
          <t>Michael O'Leary:</t>
        </r>
        <r>
          <rPr>
            <sz val="9"/>
            <color indexed="81"/>
            <rFont val="Tahoma"/>
            <family val="2"/>
          </rPr>
          <t xml:space="preserve">
Google Analytics: Audience, Mobile, Overview, Sessions</t>
        </r>
      </text>
    </comment>
  </commentList>
</comments>
</file>

<file path=xl/sharedStrings.xml><?xml version="1.0" encoding="utf-8"?>
<sst xmlns="http://schemas.openxmlformats.org/spreadsheetml/2006/main" count="209" uniqueCount="50">
  <si>
    <t>Sessions</t>
  </si>
  <si>
    <t>Users</t>
  </si>
  <si>
    <t>Pageviews</t>
  </si>
  <si>
    <t>Pages / Session</t>
  </si>
  <si>
    <t>Avg. Session Duration</t>
  </si>
  <si>
    <t>Bounce Rate</t>
  </si>
  <si>
    <t>%New Sessions</t>
  </si>
  <si>
    <t>Users that have had at least one session within the selected date range. Includes both new and returning users.</t>
  </si>
  <si>
    <t>Pageviews is the total number of pages viewed. Repeated views of a single page are counted.</t>
  </si>
  <si>
    <t>Pages/Session (Average Page Depth) is the average number of pages viewed during a session. Repeated views of a single page are counted.</t>
  </si>
  <si>
    <t>The average length of a Session.</t>
  </si>
  <si>
    <t>Bounce Rate is the percentage of single-page visits (i.e. visits in which the person left your site from the entrance page without interacting with the page).</t>
  </si>
  <si>
    <t>An estimate of the percentage of first time visits.</t>
  </si>
  <si>
    <t>Change</t>
  </si>
  <si>
    <t>1/5/13 - 30/4/14</t>
  </si>
  <si>
    <t>1/5/14 - 30/4/15</t>
  </si>
  <si>
    <t>Christmas Eve</t>
  </si>
  <si>
    <t>Easter Saturday</t>
  </si>
  <si>
    <t>Good Friday</t>
  </si>
  <si>
    <t>Desktop</t>
  </si>
  <si>
    <t>Mobile</t>
  </si>
  <si>
    <t>Tablet</t>
  </si>
  <si>
    <t>Total number of Sessions within the date range. A session is the period time a user is actively engaged with your website, app, etc.
All usage data (Screen Views, Events, Ecommerce, etc.) is associated with a session.</t>
  </si>
  <si>
    <t>AGM 2016 Parish Website, Usage Details (Google Analytics)</t>
  </si>
  <si>
    <t>1/5/15 - 30/4/16</t>
  </si>
  <si>
    <t>Web Site Usage</t>
  </si>
  <si>
    <t>Peak Usage Dates</t>
  </si>
  <si>
    <t>Comments</t>
  </si>
  <si>
    <t>Holy Spirit Parish</t>
  </si>
  <si>
    <t>North Ringwood (CAM)</t>
  </si>
  <si>
    <t>Total</t>
  </si>
  <si>
    <t>n/a</t>
  </si>
  <si>
    <t>On 21/12/2015 the website changed over from a Microsoft Azure hosted site as the domain holyspriritparish.org.au to a CAM hosted site in a subdomain of cam.org.au with the original holyspiritparish.org.au domain directed to it as well.</t>
  </si>
  <si>
    <t xml:space="preserve">   here represent an amalgam of the results from both Google Analytics' Tracking IDs (UA references)</t>
  </si>
  <si>
    <t>Device Usage (Sessions)</t>
  </si>
  <si>
    <t>Percent %</t>
  </si>
  <si>
    <t>Ratio - HSP:CAM</t>
  </si>
  <si>
    <t>Overall Change</t>
  </si>
  <si>
    <t>Annual Change</t>
  </si>
  <si>
    <t>To see pages by popularity: Behaviour &gt; Site Content &gt; All Pages</t>
  </si>
  <si>
    <t>Prior to 21/12/2015 the website stats were all under Holy Spirit Parish.  Since then they are collected under both Holy Spirit Parish (holyspiritparish.org.au) and Ringwood North Parish (www.cam.org.au/ringwoodnorth).  The stats</t>
  </si>
  <si>
    <t>Views</t>
  </si>
  <si>
    <t>Watch Time</t>
  </si>
  <si>
    <t>Minutes</t>
  </si>
  <si>
    <t>Count</t>
  </si>
  <si>
    <t>Average View Duration</t>
  </si>
  <si>
    <t>Easter</t>
  </si>
  <si>
    <t>Invitation to Parish Stewardship Meeting, 1st March 2016 7:30 p.m.</t>
  </si>
  <si>
    <t>YouTube - Overview</t>
  </si>
  <si>
    <t>YouTube - Top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</si>
</sst>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right"/>
    </xf>
    <xf numFmtId="165" fontId="0" fillId="0" borderId="0" xfId="0" applyNumberFormat="1"/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9" fontId="0" fillId="0" borderId="0" xfId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Fill="1" applyBorder="1"/>
    <xf numFmtId="0" fontId="5" fillId="0" borderId="0" xfId="0" applyFont="1"/>
    <xf numFmtId="0" fontId="6" fillId="0" borderId="0" xfId="0" applyFont="1"/>
    <xf numFmtId="9" fontId="0" fillId="0" borderId="1" xfId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10" fontId="0" fillId="2" borderId="0" xfId="0" applyNumberFormat="1" applyFill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20" fontId="0" fillId="0" borderId="1" xfId="1" applyNumberFormat="1" applyFont="1" applyBorder="1"/>
    <xf numFmtId="9" fontId="2" fillId="0" borderId="3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0" fontId="0" fillId="0" borderId="1" xfId="0" applyNumberForma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1" xfId="1" applyFont="1" applyFill="1" applyBorder="1" applyAlignment="1">
      <alignment horizontal="right"/>
    </xf>
    <xf numFmtId="3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0" fontId="0" fillId="0" borderId="0" xfId="0" applyNumberForma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3"/>
  <sheetViews>
    <sheetView tabSelected="1" topLeftCell="A31" zoomScale="115" zoomScaleNormal="115" workbookViewId="0">
      <selection activeCell="E58" sqref="E58"/>
    </sheetView>
  </sheetViews>
  <sheetFormatPr defaultRowHeight="15" x14ac:dyDescent="0.25"/>
  <cols>
    <col min="1" max="1" width="21.5703125" bestFit="1" customWidth="1"/>
    <col min="2" max="3" width="21.42578125" customWidth="1"/>
    <col min="4" max="4" width="16" customWidth="1"/>
    <col min="5" max="5" width="14.7109375" customWidth="1"/>
    <col min="6" max="6" width="19.5703125" customWidth="1"/>
    <col min="7" max="7" width="15" customWidth="1"/>
    <col min="8" max="8" width="17.28515625" customWidth="1"/>
    <col min="9" max="9" width="14.7109375" customWidth="1"/>
    <col min="10" max="10" width="9" customWidth="1"/>
    <col min="11" max="11" width="9.85546875" customWidth="1"/>
  </cols>
  <sheetData>
    <row r="1" spans="1:11" s="12" customFormat="1" ht="21" x14ac:dyDescent="0.35">
      <c r="A1" s="13" t="s">
        <v>23</v>
      </c>
    </row>
    <row r="4" spans="1:11" s="16" customFormat="1" ht="18.75" x14ac:dyDescent="0.3">
      <c r="A4" s="15" t="s">
        <v>25</v>
      </c>
    </row>
    <row r="5" spans="1:11" ht="30" customHeight="1" x14ac:dyDescent="0.25">
      <c r="A5" s="4" t="s">
        <v>0</v>
      </c>
      <c r="B5" s="28" t="s">
        <v>22</v>
      </c>
      <c r="C5" s="28"/>
      <c r="D5" s="28"/>
      <c r="E5" s="28"/>
      <c r="F5" s="28"/>
      <c r="G5" s="28"/>
      <c r="H5" s="28"/>
      <c r="I5" s="28"/>
      <c r="K5" s="5"/>
    </row>
    <row r="6" spans="1:11" x14ac:dyDescent="0.25">
      <c r="B6" s="20" t="s">
        <v>28</v>
      </c>
      <c r="C6" s="20" t="s">
        <v>29</v>
      </c>
      <c r="D6" s="20" t="s">
        <v>30</v>
      </c>
      <c r="E6" s="4" t="s">
        <v>38</v>
      </c>
      <c r="F6" s="31" t="s">
        <v>37</v>
      </c>
      <c r="H6" s="20" t="s">
        <v>36</v>
      </c>
      <c r="I6" s="10"/>
      <c r="K6" s="5"/>
    </row>
    <row r="7" spans="1:11" x14ac:dyDescent="0.25">
      <c r="A7" s="4" t="s">
        <v>14</v>
      </c>
      <c r="B7" s="6">
        <v>5166</v>
      </c>
      <c r="C7" s="17" t="s">
        <v>31</v>
      </c>
      <c r="D7" s="6">
        <f>SUM(B7:C7)</f>
        <v>5166</v>
      </c>
      <c r="E7" s="1"/>
      <c r="F7" s="1"/>
      <c r="H7" s="30">
        <v>4.1666666666666664E-2</v>
      </c>
      <c r="I7" s="10"/>
      <c r="K7" s="5"/>
    </row>
    <row r="8" spans="1:11" x14ac:dyDescent="0.25">
      <c r="A8" s="4" t="s">
        <v>15</v>
      </c>
      <c r="B8" s="6">
        <v>6782</v>
      </c>
      <c r="C8" s="17" t="s">
        <v>31</v>
      </c>
      <c r="D8" s="6">
        <f>SUM(B8:C8)</f>
        <v>6782</v>
      </c>
      <c r="E8" s="3">
        <f>(D8-D7)/D7</f>
        <v>0.31281455671699576</v>
      </c>
      <c r="F8" s="1"/>
      <c r="H8" s="30">
        <v>4.1666666666666664E-2</v>
      </c>
      <c r="I8" s="10"/>
      <c r="K8" s="5"/>
    </row>
    <row r="9" spans="1:11" x14ac:dyDescent="0.25">
      <c r="A9" s="4" t="s">
        <v>24</v>
      </c>
      <c r="B9" s="6">
        <f>4701</f>
        <v>4701</v>
      </c>
      <c r="C9" s="6">
        <v>3722</v>
      </c>
      <c r="D9" s="6">
        <f>SUM(B9:C9)</f>
        <v>8423</v>
      </c>
      <c r="E9" s="3">
        <f>(D9-D8)/D8</f>
        <v>0.24196402241226778</v>
      </c>
      <c r="F9" s="3">
        <f>(D9-D7)/D7</f>
        <v>0.63046844754161824</v>
      </c>
      <c r="H9" s="17" t="str">
        <f>TEXT(229/(229+3772),"0.00")&amp;":"&amp;TEXT(3772/(229+3772),"0.00")</f>
        <v>0.06:0.94</v>
      </c>
      <c r="I9" s="10"/>
      <c r="K9" s="5"/>
    </row>
    <row r="10" spans="1:11" x14ac:dyDescent="0.25">
      <c r="A10" s="8"/>
      <c r="B10" s="10"/>
      <c r="C10" s="10"/>
      <c r="D10" s="10"/>
      <c r="E10" s="10"/>
      <c r="F10" s="10"/>
      <c r="G10" s="10"/>
      <c r="H10" s="10"/>
      <c r="I10" s="10"/>
      <c r="K10" s="5"/>
    </row>
    <row r="11" spans="1:11" x14ac:dyDescent="0.25">
      <c r="A11" s="4" t="s">
        <v>1</v>
      </c>
      <c r="B11" s="27" t="s">
        <v>7</v>
      </c>
      <c r="C11" s="27"/>
      <c r="D11" s="27"/>
      <c r="E11" s="27"/>
      <c r="F11" s="27"/>
      <c r="G11" s="27"/>
      <c r="H11" s="27"/>
      <c r="I11" s="27"/>
      <c r="K11" s="5"/>
    </row>
    <row r="12" spans="1:11" x14ac:dyDescent="0.25">
      <c r="B12" s="20" t="s">
        <v>28</v>
      </c>
      <c r="C12" s="20" t="s">
        <v>29</v>
      </c>
      <c r="D12" s="20" t="s">
        <v>30</v>
      </c>
      <c r="E12" s="4" t="s">
        <v>38</v>
      </c>
      <c r="F12" s="31" t="s">
        <v>37</v>
      </c>
      <c r="G12" s="10"/>
      <c r="H12" s="10"/>
      <c r="I12" s="10"/>
      <c r="K12" s="5"/>
    </row>
    <row r="13" spans="1:11" x14ac:dyDescent="0.25">
      <c r="A13" s="4" t="s">
        <v>14</v>
      </c>
      <c r="B13" s="6">
        <v>3554</v>
      </c>
      <c r="C13" s="17" t="s">
        <v>31</v>
      </c>
      <c r="D13" s="6">
        <f>SUM(B13:C13)</f>
        <v>3554</v>
      </c>
      <c r="E13" s="1"/>
      <c r="F13" s="1"/>
      <c r="G13" s="10"/>
      <c r="H13" s="10"/>
      <c r="I13" s="10"/>
      <c r="K13" s="5"/>
    </row>
    <row r="14" spans="1:11" x14ac:dyDescent="0.25">
      <c r="A14" s="4" t="s">
        <v>15</v>
      </c>
      <c r="B14" s="6">
        <v>4989</v>
      </c>
      <c r="C14" s="17" t="s">
        <v>31</v>
      </c>
      <c r="D14" s="6">
        <f>SUM(B14:C14)</f>
        <v>4989</v>
      </c>
      <c r="E14" s="3">
        <f>(D14-D13)/D13</f>
        <v>0.40377039954980304</v>
      </c>
      <c r="F14" s="1"/>
      <c r="G14" s="10"/>
      <c r="H14" s="10"/>
      <c r="I14" s="10"/>
      <c r="K14" s="5"/>
    </row>
    <row r="15" spans="1:11" x14ac:dyDescent="0.25">
      <c r="A15" s="4" t="s">
        <v>24</v>
      </c>
      <c r="B15" s="6">
        <v>3204</v>
      </c>
      <c r="C15" s="6">
        <v>2111</v>
      </c>
      <c r="D15" s="6">
        <f>SUM(B15:C15)</f>
        <v>5315</v>
      </c>
      <c r="E15" s="3">
        <f>(D15-D14)/D14</f>
        <v>6.534375626378032E-2</v>
      </c>
      <c r="F15" s="3">
        <f>(D15-D13)/D13</f>
        <v>0.49549803038829487</v>
      </c>
      <c r="G15" s="10"/>
      <c r="H15" s="10"/>
      <c r="I15" s="10"/>
      <c r="K15" s="5"/>
    </row>
    <row r="16" spans="1:11" x14ac:dyDescent="0.25">
      <c r="A16" s="8"/>
      <c r="B16" s="10"/>
      <c r="C16" s="10"/>
      <c r="D16" s="10"/>
      <c r="E16" s="10"/>
      <c r="F16" s="10"/>
      <c r="G16" s="10"/>
      <c r="H16" s="10"/>
      <c r="I16" s="10"/>
      <c r="K16" s="5"/>
    </row>
    <row r="17" spans="1:11" x14ac:dyDescent="0.25">
      <c r="A17" s="4" t="s">
        <v>2</v>
      </c>
      <c r="B17" s="27" t="s">
        <v>8</v>
      </c>
      <c r="C17" s="27"/>
      <c r="D17" s="27"/>
      <c r="E17" s="27"/>
      <c r="F17" s="27"/>
      <c r="G17" s="27"/>
      <c r="H17" s="27"/>
      <c r="I17" s="27"/>
      <c r="K17" s="5"/>
    </row>
    <row r="18" spans="1:11" x14ac:dyDescent="0.25">
      <c r="B18" s="20" t="s">
        <v>28</v>
      </c>
      <c r="C18" s="20" t="s">
        <v>29</v>
      </c>
      <c r="D18" s="20" t="s">
        <v>30</v>
      </c>
      <c r="E18" s="4" t="s">
        <v>38</v>
      </c>
      <c r="F18" s="31" t="s">
        <v>37</v>
      </c>
      <c r="G18" s="10"/>
      <c r="H18" s="10"/>
      <c r="I18" s="10"/>
      <c r="K18" s="5"/>
    </row>
    <row r="19" spans="1:11" x14ac:dyDescent="0.25">
      <c r="A19" s="4" t="s">
        <v>14</v>
      </c>
      <c r="B19" s="6">
        <v>15270</v>
      </c>
      <c r="C19" s="17" t="s">
        <v>31</v>
      </c>
      <c r="D19" s="6">
        <f>SUM(B19:C19)</f>
        <v>15270</v>
      </c>
      <c r="E19" s="1"/>
      <c r="F19" s="1"/>
      <c r="G19" s="10"/>
      <c r="H19" s="10"/>
      <c r="I19" s="10"/>
      <c r="K19" s="5"/>
    </row>
    <row r="20" spans="1:11" x14ac:dyDescent="0.25">
      <c r="A20" s="4" t="s">
        <v>15</v>
      </c>
      <c r="B20" s="6">
        <v>18345</v>
      </c>
      <c r="C20" s="17" t="s">
        <v>31</v>
      </c>
      <c r="D20" s="6">
        <f>SUM(B20:C20)</f>
        <v>18345</v>
      </c>
      <c r="E20" s="3">
        <f>(D20-D19)/D19</f>
        <v>0.20137524557956779</v>
      </c>
      <c r="F20" s="1"/>
      <c r="G20" s="10"/>
      <c r="H20" s="10"/>
      <c r="I20" s="10"/>
      <c r="K20" s="5"/>
    </row>
    <row r="21" spans="1:11" x14ac:dyDescent="0.25">
      <c r="A21" s="4" t="s">
        <v>24</v>
      </c>
      <c r="B21" s="6">
        <v>17209</v>
      </c>
      <c r="C21" s="6">
        <v>11256</v>
      </c>
      <c r="D21" s="6">
        <f>SUM(B21:C21)</f>
        <v>28465</v>
      </c>
      <c r="E21" s="3">
        <f>(D21-D20)/D20</f>
        <v>0.55164895066775688</v>
      </c>
      <c r="F21" s="3">
        <f>(D21-D19)/D19</f>
        <v>0.86411263916175507</v>
      </c>
      <c r="G21" s="10"/>
      <c r="H21" s="10"/>
      <c r="I21" s="10"/>
      <c r="K21" s="5"/>
    </row>
    <row r="23" spans="1:11" x14ac:dyDescent="0.25">
      <c r="A23" s="4" t="s">
        <v>3</v>
      </c>
      <c r="B23" s="27" t="s">
        <v>9</v>
      </c>
      <c r="C23" s="27"/>
      <c r="D23" s="27"/>
      <c r="E23" s="27"/>
      <c r="F23" s="27"/>
      <c r="G23" s="27"/>
      <c r="H23" s="27"/>
      <c r="I23" s="27"/>
      <c r="K23" s="5"/>
    </row>
    <row r="24" spans="1:11" x14ac:dyDescent="0.25">
      <c r="B24" s="20" t="s">
        <v>28</v>
      </c>
      <c r="C24" s="20" t="s">
        <v>29</v>
      </c>
      <c r="D24" s="20" t="s">
        <v>30</v>
      </c>
      <c r="E24" s="4" t="s">
        <v>38</v>
      </c>
      <c r="F24" s="31" t="s">
        <v>37</v>
      </c>
      <c r="G24" s="10"/>
      <c r="H24" s="10"/>
      <c r="I24" s="10"/>
      <c r="K24" s="5"/>
    </row>
    <row r="25" spans="1:11" x14ac:dyDescent="0.25">
      <c r="A25" s="4" t="s">
        <v>14</v>
      </c>
      <c r="B25" s="18">
        <v>2.96</v>
      </c>
      <c r="C25" s="19" t="s">
        <v>31</v>
      </c>
      <c r="D25" s="18">
        <f>D19/D7</f>
        <v>2.9558652729384436</v>
      </c>
      <c r="E25" s="1"/>
      <c r="F25" s="1"/>
      <c r="G25" s="10"/>
      <c r="H25" s="10"/>
      <c r="I25" s="10"/>
      <c r="K25" s="5"/>
    </row>
    <row r="26" spans="1:11" x14ac:dyDescent="0.25">
      <c r="A26" s="4" t="s">
        <v>15</v>
      </c>
      <c r="B26" s="18">
        <v>2.7</v>
      </c>
      <c r="C26" s="19" t="s">
        <v>31</v>
      </c>
      <c r="D26" s="18">
        <f>D20/D8</f>
        <v>2.7049542907696846</v>
      </c>
      <c r="E26" s="3">
        <f>(D26-D25)/D25</f>
        <v>-8.4885797896778567E-2</v>
      </c>
      <c r="F26" s="1"/>
      <c r="G26" s="10"/>
      <c r="H26" s="10"/>
      <c r="I26" s="10"/>
      <c r="K26" s="5"/>
    </row>
    <row r="27" spans="1:11" x14ac:dyDescent="0.25">
      <c r="A27" s="4" t="s">
        <v>24</v>
      </c>
      <c r="B27" s="18">
        <f>B21/B9</f>
        <v>3.6607104871303977</v>
      </c>
      <c r="C27" s="18">
        <v>2.98</v>
      </c>
      <c r="D27" s="18">
        <f>D21/D9</f>
        <v>3.37943725513475</v>
      </c>
      <c r="E27" s="3">
        <f>(D27-D26)/D26</f>
        <v>0.2493509656213613</v>
      </c>
      <c r="F27" s="3">
        <f>(D27-D25)/D25</f>
        <v>0.14329881205148129</v>
      </c>
      <c r="G27" s="10"/>
      <c r="H27" s="10"/>
      <c r="I27" s="10"/>
      <c r="K27" s="5"/>
    </row>
    <row r="29" spans="1:11" x14ac:dyDescent="0.25">
      <c r="A29" s="4" t="s">
        <v>4</v>
      </c>
      <c r="B29" s="27" t="s">
        <v>10</v>
      </c>
      <c r="C29" s="27"/>
      <c r="D29" s="27"/>
      <c r="E29" s="27"/>
      <c r="F29" s="27"/>
      <c r="G29" s="27"/>
      <c r="H29" s="27"/>
      <c r="I29" s="27"/>
      <c r="K29" s="5"/>
    </row>
    <row r="30" spans="1:11" x14ac:dyDescent="0.25">
      <c r="B30" s="20" t="s">
        <v>28</v>
      </c>
      <c r="C30" s="20" t="s">
        <v>29</v>
      </c>
      <c r="D30" s="20" t="s">
        <v>30</v>
      </c>
      <c r="E30" s="4" t="s">
        <v>38</v>
      </c>
      <c r="F30" s="31" t="s">
        <v>37</v>
      </c>
      <c r="G30" s="10"/>
      <c r="H30" s="10"/>
      <c r="I30" s="10"/>
      <c r="K30" s="5"/>
    </row>
    <row r="31" spans="1:11" x14ac:dyDescent="0.25">
      <c r="A31" s="4" t="s">
        <v>14</v>
      </c>
      <c r="B31" s="2">
        <v>1.2731481481481483E-3</v>
      </c>
      <c r="C31" s="19" t="s">
        <v>31</v>
      </c>
      <c r="D31" s="2">
        <f>B31</f>
        <v>1.2731481481481483E-3</v>
      </c>
      <c r="E31" s="1"/>
      <c r="F31" s="1"/>
      <c r="G31" s="10"/>
      <c r="H31" s="10"/>
      <c r="I31" s="10"/>
      <c r="K31" s="5"/>
    </row>
    <row r="32" spans="1:11" x14ac:dyDescent="0.25">
      <c r="A32" s="4" t="s">
        <v>15</v>
      </c>
      <c r="B32" s="2">
        <v>1.1226851851851851E-3</v>
      </c>
      <c r="C32" s="19" t="s">
        <v>31</v>
      </c>
      <c r="D32" s="2">
        <f>B32</f>
        <v>1.1226851851851851E-3</v>
      </c>
      <c r="E32" s="3">
        <f>(D32-D31)/D31</f>
        <v>-0.1181818181818183</v>
      </c>
      <c r="F32" s="1"/>
      <c r="G32" s="10"/>
      <c r="H32" s="10"/>
      <c r="I32" s="10"/>
      <c r="K32" s="5"/>
    </row>
    <row r="33" spans="1:11" x14ac:dyDescent="0.25">
      <c r="A33" s="4" t="s">
        <v>24</v>
      </c>
      <c r="B33" s="2">
        <v>2.1874999999999998E-3</v>
      </c>
      <c r="C33" s="2">
        <v>1.8865740740740742E-3</v>
      </c>
      <c r="D33" s="2">
        <f>(B9*B33+C9*C33)/D9</f>
        <v>2.0545252527251218E-3</v>
      </c>
      <c r="E33" s="3">
        <f>(D33-D32)/D32</f>
        <v>0.83001012201495394</v>
      </c>
      <c r="F33" s="3">
        <f>(D33-D31)/D31</f>
        <v>0.61373619850409555</v>
      </c>
      <c r="G33" s="10"/>
      <c r="H33" s="10"/>
      <c r="I33" s="10"/>
      <c r="K33" s="5"/>
    </row>
    <row r="35" spans="1:11" x14ac:dyDescent="0.25">
      <c r="A35" s="4" t="s">
        <v>5</v>
      </c>
      <c r="B35" s="27" t="s">
        <v>11</v>
      </c>
      <c r="C35" s="27"/>
      <c r="D35" s="27"/>
      <c r="E35" s="27"/>
      <c r="F35" s="27"/>
      <c r="G35" s="27"/>
      <c r="H35" s="27"/>
      <c r="I35" s="27"/>
      <c r="K35" s="5"/>
    </row>
    <row r="36" spans="1:11" x14ac:dyDescent="0.25">
      <c r="B36" s="20" t="s">
        <v>28</v>
      </c>
      <c r="C36" s="20" t="s">
        <v>29</v>
      </c>
      <c r="D36" s="20" t="s">
        <v>30</v>
      </c>
      <c r="E36" s="4" t="s">
        <v>38</v>
      </c>
      <c r="F36" s="31" t="s">
        <v>37</v>
      </c>
      <c r="G36" s="10"/>
      <c r="H36" s="10"/>
      <c r="I36" s="10"/>
      <c r="K36" s="5"/>
    </row>
    <row r="37" spans="1:11" x14ac:dyDescent="0.25">
      <c r="A37" s="4" t="s">
        <v>14</v>
      </c>
      <c r="B37" s="3">
        <v>0.48970000000000002</v>
      </c>
      <c r="C37" s="19" t="s">
        <v>31</v>
      </c>
      <c r="D37" s="3">
        <f>B37</f>
        <v>0.48970000000000002</v>
      </c>
      <c r="E37" s="1"/>
      <c r="F37" s="1"/>
      <c r="G37" s="10"/>
      <c r="H37" s="10"/>
      <c r="I37" s="10"/>
      <c r="K37" s="5"/>
    </row>
    <row r="38" spans="1:11" x14ac:dyDescent="0.25">
      <c r="A38" s="4" t="s">
        <v>15</v>
      </c>
      <c r="B38" s="3">
        <v>0.60650000000000004</v>
      </c>
      <c r="C38" s="19" t="s">
        <v>31</v>
      </c>
      <c r="D38" s="3">
        <f>B38</f>
        <v>0.60650000000000004</v>
      </c>
      <c r="E38" s="3">
        <f>(D38-D37)/D37</f>
        <v>0.23851337553604249</v>
      </c>
      <c r="F38" s="1"/>
      <c r="G38" s="10"/>
      <c r="H38" s="10"/>
      <c r="I38" s="10"/>
      <c r="K38" s="5"/>
    </row>
    <row r="39" spans="1:11" x14ac:dyDescent="0.25">
      <c r="A39" s="4" t="s">
        <v>24</v>
      </c>
      <c r="B39" s="3">
        <v>0.54610000000000003</v>
      </c>
      <c r="C39" s="3">
        <v>0.52729999999999999</v>
      </c>
      <c r="D39" s="3">
        <f>B15/D15*B39+C15/D15*C39</f>
        <v>0.53863305738476008</v>
      </c>
      <c r="E39" s="3">
        <f>(D39-D38)/D38</f>
        <v>-0.11189932830212687</v>
      </c>
      <c r="F39" s="3">
        <f>(D39-D37)/D37</f>
        <v>9.9924560720359518E-2</v>
      </c>
      <c r="G39" s="10"/>
      <c r="H39" s="10"/>
      <c r="I39" s="10"/>
      <c r="K39" s="5"/>
    </row>
    <row r="41" spans="1:11" x14ac:dyDescent="0.25">
      <c r="A41" s="4" t="s">
        <v>6</v>
      </c>
      <c r="B41" s="27" t="s">
        <v>12</v>
      </c>
      <c r="C41" s="27"/>
      <c r="D41" s="27"/>
      <c r="E41" s="27"/>
      <c r="F41" s="27"/>
      <c r="G41" s="27"/>
      <c r="H41" s="27"/>
      <c r="I41" s="27"/>
      <c r="K41" s="5"/>
    </row>
    <row r="42" spans="1:11" x14ac:dyDescent="0.25">
      <c r="B42" s="20" t="s">
        <v>28</v>
      </c>
      <c r="C42" s="20" t="s">
        <v>29</v>
      </c>
      <c r="D42" s="20" t="s">
        <v>30</v>
      </c>
      <c r="E42" s="4" t="s">
        <v>13</v>
      </c>
      <c r="F42" s="31" t="s">
        <v>37</v>
      </c>
      <c r="G42" s="10"/>
      <c r="H42" s="10"/>
      <c r="I42" s="10"/>
      <c r="K42" s="5"/>
    </row>
    <row r="43" spans="1:11" x14ac:dyDescent="0.25">
      <c r="A43" s="4" t="s">
        <v>14</v>
      </c>
      <c r="B43" s="3">
        <v>0.66859999999999997</v>
      </c>
      <c r="C43" s="19" t="s">
        <v>31</v>
      </c>
      <c r="D43" s="3">
        <f>B43</f>
        <v>0.66859999999999997</v>
      </c>
      <c r="E43" s="1"/>
      <c r="F43" s="1"/>
      <c r="G43" s="10"/>
      <c r="H43" s="10"/>
      <c r="I43" s="10"/>
      <c r="K43" s="5"/>
    </row>
    <row r="44" spans="1:11" x14ac:dyDescent="0.25">
      <c r="A44" s="4" t="s">
        <v>15</v>
      </c>
      <c r="B44" s="3">
        <v>0.70940000000000003</v>
      </c>
      <c r="C44" s="19" t="s">
        <v>31</v>
      </c>
      <c r="D44" s="3">
        <f>B44</f>
        <v>0.70940000000000003</v>
      </c>
      <c r="E44" s="3">
        <f>(D44-D43)/D43</f>
        <v>6.1023033203709331E-2</v>
      </c>
      <c r="F44" s="1"/>
      <c r="G44" s="10"/>
      <c r="H44" s="10"/>
      <c r="I44" s="10"/>
      <c r="K44" s="5"/>
    </row>
    <row r="45" spans="1:11" x14ac:dyDescent="0.25">
      <c r="A45" s="4" t="s">
        <v>24</v>
      </c>
      <c r="B45" s="3">
        <v>0.64049999999999996</v>
      </c>
      <c r="C45" s="3">
        <v>0.5504</v>
      </c>
      <c r="D45" s="3">
        <f>B15/D15*B45+C15/D15*C45</f>
        <v>0.60471428033866403</v>
      </c>
      <c r="E45" s="3">
        <f>(D45-D44)/D44</f>
        <v>-0.14756938209943049</v>
      </c>
      <c r="F45" s="3">
        <f>(D45-D43)/D43</f>
        <v>-9.5551480199425581E-2</v>
      </c>
      <c r="G45" s="10"/>
      <c r="H45" s="10"/>
      <c r="I45" s="10"/>
      <c r="K45" s="5"/>
    </row>
    <row r="47" spans="1:11" s="23" customFormat="1" x14ac:dyDescent="0.25">
      <c r="A47" s="24"/>
      <c r="B47" s="25"/>
      <c r="C47" s="25"/>
    </row>
    <row r="49" spans="1:11" s="16" customFormat="1" ht="18.75" x14ac:dyDescent="0.3">
      <c r="A49" s="15" t="s">
        <v>26</v>
      </c>
    </row>
    <row r="50" spans="1:11" ht="30" customHeight="1" x14ac:dyDescent="0.25">
      <c r="A50" s="4" t="s">
        <v>0</v>
      </c>
      <c r="B50" s="28" t="s">
        <v>22</v>
      </c>
      <c r="C50" s="28"/>
      <c r="D50" s="28"/>
      <c r="E50" s="28"/>
      <c r="F50" s="28"/>
      <c r="G50" s="28"/>
      <c r="H50" s="28"/>
      <c r="I50" s="28"/>
      <c r="K50" s="5"/>
    </row>
    <row r="51" spans="1:11" x14ac:dyDescent="0.25">
      <c r="A51" s="29"/>
      <c r="B51" s="29"/>
      <c r="C51" s="20" t="s">
        <v>28</v>
      </c>
      <c r="D51" s="20" t="s">
        <v>29</v>
      </c>
      <c r="E51" s="4" t="s">
        <v>30</v>
      </c>
      <c r="F51" s="11" t="s">
        <v>13</v>
      </c>
      <c r="G51" s="31" t="s">
        <v>37</v>
      </c>
    </row>
    <row r="52" spans="1:11" x14ac:dyDescent="0.25">
      <c r="A52" s="7">
        <v>41632</v>
      </c>
      <c r="B52" s="1" t="s">
        <v>16</v>
      </c>
      <c r="C52" s="1">
        <v>188</v>
      </c>
      <c r="D52" s="32" t="s">
        <v>31</v>
      </c>
      <c r="E52" s="1">
        <f>SUM(C52:D52)</f>
        <v>188</v>
      </c>
      <c r="F52" s="3"/>
      <c r="G52" s="1"/>
    </row>
    <row r="53" spans="1:11" x14ac:dyDescent="0.25">
      <c r="A53" s="7">
        <v>41997</v>
      </c>
      <c r="B53" s="1" t="s">
        <v>16</v>
      </c>
      <c r="C53" s="1">
        <v>225</v>
      </c>
      <c r="D53" s="32" t="s">
        <v>31</v>
      </c>
      <c r="E53" s="1">
        <f>SUM(C53:D53)</f>
        <v>225</v>
      </c>
      <c r="F53" s="3">
        <f>(E53-E52)/E52</f>
        <v>0.19680851063829788</v>
      </c>
      <c r="G53" s="1"/>
    </row>
    <row r="54" spans="1:11" x14ac:dyDescent="0.25">
      <c r="A54" s="7">
        <v>42362</v>
      </c>
      <c r="B54" s="1" t="s">
        <v>16</v>
      </c>
      <c r="C54" s="1">
        <v>1</v>
      </c>
      <c r="D54" s="1">
        <v>300</v>
      </c>
      <c r="E54" s="1">
        <f>SUM(C54:D54)</f>
        <v>301</v>
      </c>
      <c r="F54" s="3">
        <f>(E54-E53)/E53</f>
        <v>0.33777777777777779</v>
      </c>
      <c r="G54" s="3">
        <f>(E54-E52)/E52</f>
        <v>0.60106382978723405</v>
      </c>
    </row>
    <row r="56" spans="1:11" x14ac:dyDescent="0.25">
      <c r="A56" s="7">
        <v>41748</v>
      </c>
      <c r="B56" s="1" t="s">
        <v>17</v>
      </c>
      <c r="C56" s="1">
        <v>111</v>
      </c>
      <c r="D56" s="32" t="s">
        <v>31</v>
      </c>
      <c r="E56" s="1">
        <f>SUM(C56:D56)</f>
        <v>111</v>
      </c>
      <c r="F56" s="3"/>
      <c r="G56" s="37" t="s">
        <v>37</v>
      </c>
    </row>
    <row r="57" spans="1:11" x14ac:dyDescent="0.25">
      <c r="A57" s="7">
        <v>42097</v>
      </c>
      <c r="B57" s="1" t="s">
        <v>18</v>
      </c>
      <c r="C57" s="1">
        <v>160</v>
      </c>
      <c r="D57" s="32" t="s">
        <v>31</v>
      </c>
      <c r="E57" s="1">
        <f>SUM(C57:D57)</f>
        <v>160</v>
      </c>
      <c r="F57" s="3">
        <f>(E57-E56)/E56</f>
        <v>0.44144144144144143</v>
      </c>
      <c r="G57" s="1"/>
    </row>
    <row r="58" spans="1:11" x14ac:dyDescent="0.25">
      <c r="A58" s="7">
        <v>42089</v>
      </c>
      <c r="B58" s="1" t="s">
        <v>17</v>
      </c>
      <c r="C58" s="1">
        <v>0</v>
      </c>
      <c r="D58" s="1">
        <v>115</v>
      </c>
      <c r="E58" s="1">
        <f>SUM(C58:D58)</f>
        <v>115</v>
      </c>
      <c r="F58" s="3">
        <f>(E58-E57)/E57</f>
        <v>-0.28125</v>
      </c>
      <c r="G58" s="3">
        <f>(E58-E56)/E56</f>
        <v>3.6036036036036036E-2</v>
      </c>
    </row>
    <row r="60" spans="1:11" ht="30" customHeight="1" x14ac:dyDescent="0.25">
      <c r="A60" s="4" t="s">
        <v>1</v>
      </c>
      <c r="B60" s="27" t="s">
        <v>7</v>
      </c>
      <c r="C60" s="27"/>
      <c r="D60" s="27"/>
      <c r="E60" s="27"/>
      <c r="F60" s="27"/>
      <c r="G60" s="27"/>
      <c r="H60" s="27"/>
      <c r="I60" s="27"/>
      <c r="K60" s="5"/>
    </row>
    <row r="61" spans="1:11" x14ac:dyDescent="0.25">
      <c r="A61" s="29"/>
      <c r="B61" s="29"/>
      <c r="C61" s="20" t="s">
        <v>28</v>
      </c>
      <c r="D61" s="20" t="s">
        <v>29</v>
      </c>
      <c r="E61" s="4" t="s">
        <v>30</v>
      </c>
      <c r="F61" s="11" t="s">
        <v>13</v>
      </c>
      <c r="G61" s="31" t="s">
        <v>37</v>
      </c>
    </row>
    <row r="62" spans="1:11" x14ac:dyDescent="0.25">
      <c r="A62" s="7">
        <v>41632</v>
      </c>
      <c r="B62" s="1" t="s">
        <v>16</v>
      </c>
      <c r="C62" s="1">
        <v>163</v>
      </c>
      <c r="D62" s="32" t="s">
        <v>31</v>
      </c>
      <c r="E62" s="1">
        <f>SUM(C62:D62)</f>
        <v>163</v>
      </c>
      <c r="F62" s="3"/>
      <c r="G62" s="1"/>
    </row>
    <row r="63" spans="1:11" x14ac:dyDescent="0.25">
      <c r="A63" s="7">
        <v>41997</v>
      </c>
      <c r="B63" s="1" t="s">
        <v>16</v>
      </c>
      <c r="C63" s="1">
        <v>210</v>
      </c>
      <c r="D63" s="32" t="s">
        <v>31</v>
      </c>
      <c r="E63" s="1">
        <f>SUM(C63:D63)</f>
        <v>210</v>
      </c>
      <c r="F63" s="3">
        <f>(E63-E62)/E62</f>
        <v>0.28834355828220859</v>
      </c>
      <c r="G63" s="1"/>
    </row>
    <row r="64" spans="1:11" x14ac:dyDescent="0.25">
      <c r="A64" s="7">
        <v>42362</v>
      </c>
      <c r="B64" s="1" t="s">
        <v>16</v>
      </c>
      <c r="C64" s="1">
        <v>1</v>
      </c>
      <c r="D64" s="1">
        <v>270</v>
      </c>
      <c r="E64" s="1">
        <f>SUM(C64:D64)</f>
        <v>271</v>
      </c>
      <c r="F64" s="3">
        <f>(E64-E63)/E63</f>
        <v>0.2904761904761905</v>
      </c>
      <c r="G64" s="3">
        <f>(E64-E62)/E62</f>
        <v>0.66257668711656437</v>
      </c>
    </row>
    <row r="66" spans="1:9" x14ac:dyDescent="0.25">
      <c r="A66" s="7">
        <v>41748</v>
      </c>
      <c r="B66" s="1" t="s">
        <v>17</v>
      </c>
      <c r="C66" s="1">
        <v>101</v>
      </c>
      <c r="D66" s="32" t="s">
        <v>31</v>
      </c>
      <c r="E66" s="1">
        <f>SUM(C66:D66)</f>
        <v>101</v>
      </c>
      <c r="F66" s="3"/>
      <c r="G66" s="37" t="s">
        <v>37</v>
      </c>
    </row>
    <row r="67" spans="1:9" x14ac:dyDescent="0.25">
      <c r="A67" s="7">
        <v>42097</v>
      </c>
      <c r="B67" s="1" t="s">
        <v>18</v>
      </c>
      <c r="C67" s="1">
        <v>146</v>
      </c>
      <c r="D67" s="32" t="s">
        <v>31</v>
      </c>
      <c r="E67" s="1">
        <f>SUM(C67:D67)</f>
        <v>146</v>
      </c>
      <c r="F67" s="3">
        <f>(E67-E66)/E66</f>
        <v>0.44554455445544555</v>
      </c>
      <c r="G67" s="1"/>
    </row>
    <row r="68" spans="1:9" x14ac:dyDescent="0.25">
      <c r="A68" s="7">
        <v>42089</v>
      </c>
      <c r="B68" s="1" t="s">
        <v>17</v>
      </c>
      <c r="C68" s="1">
        <v>0</v>
      </c>
      <c r="D68" s="1">
        <v>97</v>
      </c>
      <c r="E68" s="1">
        <f>SUM(C68:D68)</f>
        <v>97</v>
      </c>
      <c r="F68" s="3">
        <f>(E68-E67)/E67</f>
        <v>-0.33561643835616439</v>
      </c>
      <c r="G68" s="3">
        <f>(E68-E66)/E66</f>
        <v>-3.9603960396039604E-2</v>
      </c>
    </row>
    <row r="70" spans="1:9" s="23" customFormat="1" x14ac:dyDescent="0.25">
      <c r="A70" s="21"/>
      <c r="B70" s="22"/>
      <c r="C70" s="22"/>
      <c r="D70" s="22"/>
      <c r="E70" s="22"/>
      <c r="F70" s="22"/>
      <c r="G70" s="22"/>
      <c r="H70" s="22"/>
      <c r="I70" s="22"/>
    </row>
    <row r="72" spans="1:9" s="16" customFormat="1" ht="18.75" x14ac:dyDescent="0.3">
      <c r="A72" s="15" t="s">
        <v>34</v>
      </c>
    </row>
    <row r="73" spans="1:9" s="16" customFormat="1" ht="18.75" x14ac:dyDescent="0.3">
      <c r="A73" s="15"/>
      <c r="B73" s="20" t="s">
        <v>28</v>
      </c>
      <c r="C73" s="20" t="s">
        <v>29</v>
      </c>
      <c r="D73" s="20" t="s">
        <v>30</v>
      </c>
      <c r="E73" s="20" t="s">
        <v>35</v>
      </c>
      <c r="F73" s="20" t="s">
        <v>13</v>
      </c>
    </row>
    <row r="74" spans="1:9" x14ac:dyDescent="0.25">
      <c r="A74" s="14" t="s">
        <v>19</v>
      </c>
    </row>
    <row r="75" spans="1:9" x14ac:dyDescent="0.25">
      <c r="A75" s="4" t="s">
        <v>14</v>
      </c>
      <c r="B75" s="6">
        <v>2725</v>
      </c>
      <c r="C75" s="26" t="s">
        <v>31</v>
      </c>
      <c r="D75" s="6">
        <f>SUM(B75:C75)</f>
        <v>2725</v>
      </c>
      <c r="E75" s="3">
        <v>0.52749999999999997</v>
      </c>
      <c r="F75" s="1"/>
      <c r="G75" s="37" t="s">
        <v>37</v>
      </c>
    </row>
    <row r="76" spans="1:9" x14ac:dyDescent="0.25">
      <c r="A76" s="4" t="s">
        <v>15</v>
      </c>
      <c r="B76" s="6">
        <v>3553</v>
      </c>
      <c r="C76" s="26" t="s">
        <v>31</v>
      </c>
      <c r="D76" s="6">
        <f t="shared" ref="D76:D77" si="0">SUM(B76:C76)</f>
        <v>3553</v>
      </c>
      <c r="E76" s="3">
        <v>0.52390000000000003</v>
      </c>
      <c r="F76" s="3">
        <f>E76-E75</f>
        <v>-3.5999999999999366E-3</v>
      </c>
      <c r="G76" s="1"/>
    </row>
    <row r="77" spans="1:9" x14ac:dyDescent="0.25">
      <c r="A77" s="4" t="s">
        <v>24</v>
      </c>
      <c r="B77" s="6">
        <v>2662</v>
      </c>
      <c r="C77" s="6">
        <v>1785</v>
      </c>
      <c r="D77" s="6">
        <f t="shared" si="0"/>
        <v>4447</v>
      </c>
      <c r="E77" s="3">
        <f>D77/SUM(D77,D82,D87)</f>
        <v>0.52484362091348991</v>
      </c>
      <c r="F77" s="3">
        <f>E77-E76</f>
        <v>9.436209134898732E-4</v>
      </c>
      <c r="G77" s="3">
        <f>(D77-D75)/D75</f>
        <v>0.63192660550458712</v>
      </c>
    </row>
    <row r="79" spans="1:9" x14ac:dyDescent="0.25">
      <c r="A79" s="14" t="s">
        <v>20</v>
      </c>
    </row>
    <row r="80" spans="1:9" x14ac:dyDescent="0.25">
      <c r="A80" s="4" t="s">
        <v>14</v>
      </c>
      <c r="B80" s="6">
        <v>1461</v>
      </c>
      <c r="C80" s="26" t="s">
        <v>31</v>
      </c>
      <c r="D80" s="6">
        <f t="shared" ref="D80:D82" si="1">SUM(B80:C80)</f>
        <v>1461</v>
      </c>
      <c r="E80" s="3">
        <v>0.2828</v>
      </c>
      <c r="F80" s="1"/>
      <c r="G80" s="37" t="s">
        <v>37</v>
      </c>
    </row>
    <row r="81" spans="1:11" x14ac:dyDescent="0.25">
      <c r="A81" s="4" t="s">
        <v>15</v>
      </c>
      <c r="B81" s="6">
        <v>1835</v>
      </c>
      <c r="C81" s="26" t="s">
        <v>31</v>
      </c>
      <c r="D81" s="6">
        <f t="shared" si="1"/>
        <v>1835</v>
      </c>
      <c r="E81" s="3">
        <v>0.27060000000000001</v>
      </c>
      <c r="F81" s="3">
        <f>E81-E80</f>
        <v>-1.2199999999999989E-2</v>
      </c>
      <c r="G81" s="1"/>
    </row>
    <row r="82" spans="1:11" x14ac:dyDescent="0.25">
      <c r="A82" s="4" t="s">
        <v>24</v>
      </c>
      <c r="B82" s="6">
        <v>1245</v>
      </c>
      <c r="C82" s="6">
        <v>1307</v>
      </c>
      <c r="D82" s="6">
        <f t="shared" si="1"/>
        <v>2552</v>
      </c>
      <c r="E82" s="3">
        <f>D82/SUM(D77,D82,D87)</f>
        <v>0.3011920217160392</v>
      </c>
      <c r="F82" s="3">
        <f>E82-E81</f>
        <v>3.0592021716039197E-2</v>
      </c>
      <c r="G82" s="3">
        <f>(D82-D80)/D80</f>
        <v>0.74674880219028061</v>
      </c>
    </row>
    <row r="84" spans="1:11" x14ac:dyDescent="0.25">
      <c r="A84" s="14" t="s">
        <v>21</v>
      </c>
    </row>
    <row r="85" spans="1:11" x14ac:dyDescent="0.25">
      <c r="A85" s="4" t="s">
        <v>14</v>
      </c>
      <c r="B85" s="6">
        <v>980</v>
      </c>
      <c r="C85" s="26" t="s">
        <v>31</v>
      </c>
      <c r="D85" s="6">
        <f t="shared" ref="D85:D87" si="2">SUM(B85:C85)</f>
        <v>980</v>
      </c>
      <c r="E85" s="3">
        <v>0.18970000000000001</v>
      </c>
      <c r="F85" s="1"/>
      <c r="G85" s="37" t="s">
        <v>37</v>
      </c>
    </row>
    <row r="86" spans="1:11" x14ac:dyDescent="0.25">
      <c r="A86" s="4" t="s">
        <v>15</v>
      </c>
      <c r="B86" s="6">
        <v>1394</v>
      </c>
      <c r="C86" s="26" t="s">
        <v>31</v>
      </c>
      <c r="D86" s="6">
        <f t="shared" si="2"/>
        <v>1394</v>
      </c>
      <c r="E86" s="3">
        <v>0.20549999999999999</v>
      </c>
      <c r="F86" s="3">
        <f>E86-E85</f>
        <v>1.5799999999999981E-2</v>
      </c>
      <c r="G86" s="1"/>
    </row>
    <row r="87" spans="1:11" x14ac:dyDescent="0.25">
      <c r="A87" s="4" t="s">
        <v>24</v>
      </c>
      <c r="B87" s="6">
        <v>794</v>
      </c>
      <c r="C87" s="6">
        <v>680</v>
      </c>
      <c r="D87" s="6">
        <f t="shared" si="2"/>
        <v>1474</v>
      </c>
      <c r="E87" s="3">
        <f>D87/SUM(D77,D82,D87)</f>
        <v>0.17396435737047092</v>
      </c>
      <c r="F87" s="3">
        <f>E87-E86</f>
        <v>-3.153564262952907E-2</v>
      </c>
      <c r="G87" s="3">
        <f>(D87-D85)/D85</f>
        <v>0.50408163265306127</v>
      </c>
    </row>
    <row r="88" spans="1:11" x14ac:dyDescent="0.25">
      <c r="A88" s="8"/>
      <c r="B88" s="9"/>
      <c r="C88" s="9"/>
    </row>
    <row r="89" spans="1:11" s="23" customFormat="1" x14ac:dyDescent="0.25"/>
    <row r="91" spans="1:11" s="16" customFormat="1" ht="18.75" x14ac:dyDescent="0.3">
      <c r="A91" s="15" t="s">
        <v>48</v>
      </c>
      <c r="B91"/>
    </row>
    <row r="92" spans="1:11" ht="18.75" x14ac:dyDescent="0.3">
      <c r="A92" s="4" t="s">
        <v>42</v>
      </c>
      <c r="B92" s="35" t="s">
        <v>43</v>
      </c>
      <c r="C92" s="36"/>
      <c r="D92" s="16"/>
      <c r="E92" s="16"/>
      <c r="F92" s="16"/>
      <c r="G92" s="16"/>
      <c r="H92" s="16"/>
      <c r="I92" s="16"/>
      <c r="K92" s="5"/>
    </row>
    <row r="93" spans="1:11" x14ac:dyDescent="0.25">
      <c r="B93" s="20"/>
      <c r="C93" s="4" t="s">
        <v>38</v>
      </c>
      <c r="D93" s="37" t="s">
        <v>37</v>
      </c>
      <c r="E93" s="10"/>
      <c r="F93" s="10"/>
      <c r="G93" s="10"/>
      <c r="I93" s="5"/>
    </row>
    <row r="94" spans="1:11" x14ac:dyDescent="0.25">
      <c r="A94" s="4" t="s">
        <v>15</v>
      </c>
      <c r="B94" s="6">
        <v>157</v>
      </c>
      <c r="C94" s="34" t="s">
        <v>31</v>
      </c>
      <c r="D94" s="1"/>
      <c r="E94" s="10"/>
      <c r="F94" s="10"/>
      <c r="G94" s="10"/>
      <c r="I94" s="5"/>
    </row>
    <row r="95" spans="1:11" x14ac:dyDescent="0.25">
      <c r="A95" s="4" t="s">
        <v>24</v>
      </c>
      <c r="B95" s="6">
        <v>148</v>
      </c>
      <c r="C95" s="3">
        <f>(B95-B94)/B94</f>
        <v>-5.7324840764331211E-2</v>
      </c>
      <c r="D95" s="3">
        <f>(B95-B94)/B94</f>
        <v>-5.7324840764331211E-2</v>
      </c>
      <c r="E95" s="10"/>
      <c r="F95" s="10"/>
      <c r="G95" s="10"/>
      <c r="I95" s="5"/>
    </row>
    <row r="97" spans="1:11" ht="18.75" x14ac:dyDescent="0.3">
      <c r="A97" s="4" t="s">
        <v>45</v>
      </c>
      <c r="B97" s="35" t="s">
        <v>43</v>
      </c>
      <c r="C97" s="36"/>
      <c r="D97" s="16"/>
      <c r="E97" s="16"/>
      <c r="F97" s="16"/>
      <c r="G97" s="16"/>
      <c r="H97" s="16"/>
      <c r="I97" s="16"/>
      <c r="K97" s="5"/>
    </row>
    <row r="98" spans="1:11" x14ac:dyDescent="0.25">
      <c r="B98" s="2"/>
      <c r="C98" s="4" t="s">
        <v>38</v>
      </c>
      <c r="D98" s="37" t="s">
        <v>37</v>
      </c>
      <c r="E98" s="10"/>
      <c r="F98" s="10"/>
      <c r="G98" s="10"/>
      <c r="I98" s="5"/>
    </row>
    <row r="99" spans="1:11" x14ac:dyDescent="0.25">
      <c r="A99" s="4" t="s">
        <v>15</v>
      </c>
      <c r="B99" s="2">
        <v>1.5046296296296294E-3</v>
      </c>
      <c r="C99" s="34" t="s">
        <v>31</v>
      </c>
      <c r="D99" s="1"/>
      <c r="E99" s="10"/>
      <c r="F99" s="10"/>
      <c r="G99" s="10"/>
      <c r="I99" s="5"/>
    </row>
    <row r="100" spans="1:11" x14ac:dyDescent="0.25">
      <c r="A100" s="4" t="s">
        <v>24</v>
      </c>
      <c r="B100" s="2">
        <v>8.6805555555555551E-4</v>
      </c>
      <c r="C100" s="3">
        <f>(B100-B99)/B99</f>
        <v>-0.42307692307692302</v>
      </c>
      <c r="D100" s="3">
        <f>(B100-B99)/B99</f>
        <v>-0.42307692307692302</v>
      </c>
      <c r="E100" s="10"/>
      <c r="F100" s="10"/>
      <c r="G100" s="10"/>
      <c r="I100" s="5"/>
    </row>
    <row r="102" spans="1:11" ht="18.75" x14ac:dyDescent="0.3">
      <c r="A102" s="4" t="s">
        <v>41</v>
      </c>
      <c r="B102" s="35" t="s">
        <v>44</v>
      </c>
      <c r="C102" s="36"/>
      <c r="D102" s="16"/>
      <c r="E102" s="16"/>
      <c r="F102" s="16"/>
      <c r="G102" s="16"/>
      <c r="H102" s="16"/>
      <c r="I102" s="16"/>
      <c r="K102" s="5"/>
    </row>
    <row r="103" spans="1:11" x14ac:dyDescent="0.25">
      <c r="A103" s="39" t="s">
        <v>41</v>
      </c>
      <c r="B103" s="20" t="s">
        <v>44</v>
      </c>
      <c r="C103" s="4" t="s">
        <v>38</v>
      </c>
      <c r="D103" s="37" t="s">
        <v>37</v>
      </c>
      <c r="E103" s="10"/>
      <c r="F103" s="10"/>
      <c r="G103" s="10"/>
      <c r="I103" s="5"/>
    </row>
    <row r="104" spans="1:11" x14ac:dyDescent="0.25">
      <c r="A104" s="4" t="s">
        <v>15</v>
      </c>
      <c r="B104" s="6">
        <v>72</v>
      </c>
      <c r="C104" s="34" t="s">
        <v>31</v>
      </c>
      <c r="D104" s="1"/>
      <c r="E104" s="10"/>
      <c r="F104" s="10"/>
      <c r="G104" s="10"/>
      <c r="I104" s="5"/>
    </row>
    <row r="105" spans="1:11" x14ac:dyDescent="0.25">
      <c r="A105" s="4" t="s">
        <v>24</v>
      </c>
      <c r="B105" s="6">
        <v>117</v>
      </c>
      <c r="C105" s="3">
        <f>(B105-B104)/B104</f>
        <v>0.625</v>
      </c>
      <c r="D105" s="3">
        <f>(B105-B104)/B104</f>
        <v>0.625</v>
      </c>
      <c r="E105" s="10"/>
      <c r="F105" s="10"/>
      <c r="G105" s="10"/>
      <c r="I105" s="5"/>
    </row>
    <row r="107" spans="1:11" ht="18.75" x14ac:dyDescent="0.3">
      <c r="A107" s="15" t="s">
        <v>49</v>
      </c>
    </row>
    <row r="108" spans="1:11" x14ac:dyDescent="0.25">
      <c r="A108" s="39" t="s">
        <v>46</v>
      </c>
    </row>
    <row r="109" spans="1:11" x14ac:dyDescent="0.25">
      <c r="A109" s="39" t="s">
        <v>42</v>
      </c>
      <c r="B109" s="20" t="s">
        <v>43</v>
      </c>
      <c r="C109" s="4" t="s">
        <v>38</v>
      </c>
      <c r="D109" s="37" t="s">
        <v>37</v>
      </c>
      <c r="F109" s="20" t="s">
        <v>41</v>
      </c>
      <c r="G109" s="4" t="s">
        <v>38</v>
      </c>
      <c r="H109" s="37" t="s">
        <v>37</v>
      </c>
    </row>
    <row r="110" spans="1:11" x14ac:dyDescent="0.25">
      <c r="A110" s="4" t="s">
        <v>15</v>
      </c>
      <c r="B110" s="6">
        <f>102+36+18</f>
        <v>156</v>
      </c>
      <c r="C110" s="34" t="s">
        <v>31</v>
      </c>
      <c r="D110" s="1"/>
      <c r="F110" s="6">
        <f>29+30+12</f>
        <v>71</v>
      </c>
      <c r="G110" s="34" t="s">
        <v>31</v>
      </c>
      <c r="H110" s="1"/>
    </row>
    <row r="111" spans="1:11" x14ac:dyDescent="0.25">
      <c r="A111" s="4" t="s">
        <v>24</v>
      </c>
      <c r="B111" s="6">
        <f>69+36+34</f>
        <v>139</v>
      </c>
      <c r="C111" s="3">
        <f>(B111-B110)/B110</f>
        <v>-0.10897435897435898</v>
      </c>
      <c r="D111" s="3">
        <f>(B111-B110)/B110</f>
        <v>-0.10897435897435898</v>
      </c>
      <c r="F111" s="6">
        <f>27+37+41</f>
        <v>105</v>
      </c>
      <c r="G111" s="3">
        <f>(F111-F110)/F110</f>
        <v>0.47887323943661969</v>
      </c>
      <c r="H111" s="3">
        <f>(F111-F110)/F110</f>
        <v>0.47887323943661969</v>
      </c>
    </row>
    <row r="112" spans="1:11" x14ac:dyDescent="0.25">
      <c r="A112" s="8"/>
      <c r="B112" s="38"/>
      <c r="C112" s="9"/>
      <c r="F112" s="38"/>
      <c r="G112" s="9"/>
      <c r="H112" s="38"/>
      <c r="I112" s="41"/>
      <c r="J112" s="38"/>
      <c r="K112" s="41"/>
    </row>
    <row r="113" spans="1:11" x14ac:dyDescent="0.25">
      <c r="A113" s="40" t="s">
        <v>47</v>
      </c>
      <c r="H113" s="38"/>
      <c r="I113" s="41"/>
      <c r="J113" s="38"/>
      <c r="K113" s="41"/>
    </row>
    <row r="114" spans="1:11" x14ac:dyDescent="0.25">
      <c r="A114" s="4" t="s">
        <v>42</v>
      </c>
      <c r="B114" s="20" t="s">
        <v>43</v>
      </c>
      <c r="C114" s="4" t="s">
        <v>38</v>
      </c>
      <c r="D114" s="37" t="s">
        <v>37</v>
      </c>
      <c r="F114" s="20" t="s">
        <v>41</v>
      </c>
      <c r="G114" s="4" t="s">
        <v>38</v>
      </c>
      <c r="H114" s="37" t="s">
        <v>37</v>
      </c>
      <c r="I114" s="41"/>
      <c r="J114" s="38"/>
      <c r="K114" s="41"/>
    </row>
    <row r="115" spans="1:11" x14ac:dyDescent="0.25">
      <c r="A115" s="4" t="s">
        <v>15</v>
      </c>
      <c r="B115" s="6"/>
      <c r="C115" s="34" t="s">
        <v>31</v>
      </c>
      <c r="D115" s="1"/>
      <c r="F115" s="6"/>
      <c r="G115" s="34" t="s">
        <v>31</v>
      </c>
      <c r="H115" s="1"/>
      <c r="I115" s="41"/>
      <c r="J115" s="38"/>
      <c r="K115" s="41"/>
    </row>
    <row r="116" spans="1:11" x14ac:dyDescent="0.25">
      <c r="A116" s="4" t="s">
        <v>24</v>
      </c>
      <c r="B116" s="6">
        <v>9</v>
      </c>
      <c r="C116" s="34" t="s">
        <v>31</v>
      </c>
      <c r="D116" s="34" t="s">
        <v>31</v>
      </c>
      <c r="F116" s="6">
        <v>12</v>
      </c>
      <c r="G116" s="34" t="s">
        <v>31</v>
      </c>
      <c r="H116" s="34" t="s">
        <v>31</v>
      </c>
      <c r="I116" s="41"/>
      <c r="J116" s="38"/>
      <c r="K116" s="41"/>
    </row>
    <row r="118" spans="1:11" s="16" customFormat="1" ht="18.75" x14ac:dyDescent="0.3">
      <c r="A118" s="15" t="s">
        <v>27</v>
      </c>
    </row>
    <row r="119" spans="1:11" x14ac:dyDescent="0.25">
      <c r="A119" t="s">
        <v>32</v>
      </c>
    </row>
    <row r="120" spans="1:11" x14ac:dyDescent="0.25">
      <c r="A120" t="s">
        <v>40</v>
      </c>
    </row>
    <row r="121" spans="1:11" x14ac:dyDescent="0.25">
      <c r="A121" t="s">
        <v>33</v>
      </c>
    </row>
    <row r="123" spans="1:11" x14ac:dyDescent="0.25">
      <c r="A123" s="33" t="s">
        <v>39</v>
      </c>
    </row>
  </sheetData>
  <mergeCells count="14">
    <mergeCell ref="B92:C92"/>
    <mergeCell ref="B97:C97"/>
    <mergeCell ref="B102:C102"/>
    <mergeCell ref="A51:B51"/>
    <mergeCell ref="B50:I50"/>
    <mergeCell ref="B60:I60"/>
    <mergeCell ref="A61:B61"/>
    <mergeCell ref="B35:I35"/>
    <mergeCell ref="B41:I41"/>
    <mergeCell ref="B5:I5"/>
    <mergeCell ref="B11:I11"/>
    <mergeCell ref="B17:I17"/>
    <mergeCell ref="B23:I23"/>
    <mergeCell ref="B29:I29"/>
  </mergeCells>
  <conditionalFormatting sqref="F52:F54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F57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F58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C88 C47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F56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E14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E20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E21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E26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E27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E32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E33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E38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E39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E45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B12:D12 C13:C14 G12:I15">
    <cfRule type="iconSet" priority="164">
      <iconSet iconSet="3Arrows">
        <cfvo type="percent" val="0"/>
        <cfvo type="num" val="0"/>
        <cfvo type="num" val="0" gte="0"/>
      </iconSet>
    </cfRule>
  </conditionalFormatting>
  <conditionalFormatting sqref="B18:D18 C19:C20 G18:I21">
    <cfRule type="iconSet" priority="167">
      <iconSet iconSet="3Arrows">
        <cfvo type="percent" val="0"/>
        <cfvo type="num" val="0"/>
        <cfvo type="num" val="0" gte="0"/>
      </iconSet>
    </cfRule>
  </conditionalFormatting>
  <conditionalFormatting sqref="B24:D24 G24:I27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B30:D30 G30:I33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B36:D36 G36:I3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B42:D42 G42:I45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D73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E73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F73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F76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F7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F81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F82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F86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F8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B73:C73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F9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F12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F15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F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F21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F2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F27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F30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F3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F36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F39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F42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F45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C51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F62:F6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F67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F6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F66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C6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D61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B6:D6 B10:I10 C7:C8 B16:I16 I6:I9 F6 H6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C9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C9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E93:G95 B93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51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G5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G58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G5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G61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G6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G68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G66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G7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G7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G82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G8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G8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G85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C9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E98:G10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C10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E103:G105 B103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C110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C111:C112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B109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G110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F10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C115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B114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G11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F11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G111:G1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C116 I112:I11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G116 K112:K116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1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109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D114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H109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4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D11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1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C10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C10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9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D93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D100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10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103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Google Analytics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O'Leary</dc:creator>
  <cp:lastModifiedBy>Michael O'Leary</cp:lastModifiedBy>
  <dcterms:created xsi:type="dcterms:W3CDTF">2015-05-09T10:50:36Z</dcterms:created>
  <dcterms:modified xsi:type="dcterms:W3CDTF">2016-05-14T07:15:45Z</dcterms:modified>
</cp:coreProperties>
</file>